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35" yWindow="675" windowWidth="11820" windowHeight="7470"/>
  </bookViews>
  <sheets>
    <sheet name="ORÇAMENTO" sheetId="1" r:id="rId1"/>
  </sheets>
  <calcPr calcId="145621"/>
</workbook>
</file>

<file path=xl/calcChain.xml><?xml version="1.0" encoding="utf-8"?>
<calcChain xmlns="http://schemas.openxmlformats.org/spreadsheetml/2006/main">
  <c r="H44" i="1" l="1"/>
  <c r="K44" i="1" s="1"/>
  <c r="I44" i="1"/>
  <c r="I48" i="1" s="1"/>
  <c r="J44" i="1"/>
  <c r="J48" i="1" s="1"/>
  <c r="J45" i="1"/>
  <c r="J46" i="1"/>
  <c r="J47" i="1"/>
  <c r="I45" i="1"/>
  <c r="I46" i="1"/>
  <c r="I47" i="1"/>
  <c r="I5" i="1"/>
  <c r="I6" i="1"/>
  <c r="H5" i="1"/>
  <c r="H6" i="1"/>
  <c r="H10" i="1"/>
  <c r="K10" i="1" s="1"/>
  <c r="I10" i="1"/>
  <c r="J10" i="1"/>
  <c r="H15" i="1"/>
  <c r="K15" i="1" s="1"/>
  <c r="I15" i="1"/>
  <c r="J15" i="1"/>
  <c r="H16" i="1"/>
  <c r="K16" i="1" s="1"/>
  <c r="I16" i="1"/>
  <c r="J16" i="1"/>
  <c r="H17" i="1"/>
  <c r="K17" i="1" s="1"/>
  <c r="I17" i="1"/>
  <c r="J17" i="1"/>
  <c r="H18" i="1"/>
  <c r="K18" i="1" s="1"/>
  <c r="I18" i="1"/>
  <c r="J18" i="1"/>
  <c r="H19" i="1"/>
  <c r="K19" i="1" s="1"/>
  <c r="I19" i="1"/>
  <c r="J19" i="1"/>
  <c r="H20" i="1"/>
  <c r="K20" i="1" s="1"/>
  <c r="I20" i="1"/>
  <c r="J20" i="1"/>
  <c r="H21" i="1"/>
  <c r="K21" i="1" s="1"/>
  <c r="I21" i="1"/>
  <c r="J21" i="1"/>
  <c r="H22" i="1"/>
  <c r="K22" i="1" s="1"/>
  <c r="I22" i="1"/>
  <c r="J22" i="1"/>
  <c r="H23" i="1"/>
  <c r="K23" i="1" s="1"/>
  <c r="I23" i="1"/>
  <c r="J23" i="1"/>
  <c r="H24" i="1"/>
  <c r="K24" i="1" s="1"/>
  <c r="I24" i="1"/>
  <c r="J24" i="1"/>
  <c r="H25" i="1"/>
  <c r="K25" i="1" s="1"/>
  <c r="I25" i="1"/>
  <c r="J25" i="1"/>
  <c r="H26" i="1"/>
  <c r="K26" i="1" s="1"/>
  <c r="I26" i="1"/>
  <c r="J26" i="1"/>
  <c r="H27" i="1"/>
  <c r="K27" i="1" s="1"/>
  <c r="I27" i="1"/>
  <c r="J27" i="1"/>
  <c r="H28" i="1"/>
  <c r="K28" i="1" s="1"/>
  <c r="I28" i="1"/>
  <c r="J28" i="1"/>
  <c r="H29" i="1"/>
  <c r="K29" i="1" s="1"/>
  <c r="I29" i="1"/>
  <c r="J29" i="1"/>
  <c r="H30" i="1"/>
  <c r="K30" i="1" s="1"/>
  <c r="I30" i="1"/>
  <c r="J30" i="1"/>
  <c r="H31" i="1"/>
  <c r="K31" i="1" s="1"/>
  <c r="I31" i="1"/>
  <c r="J31" i="1"/>
  <c r="H35" i="1"/>
  <c r="K35" i="1" s="1"/>
  <c r="I35" i="1"/>
  <c r="J35" i="1"/>
  <c r="H36" i="1"/>
  <c r="K36" i="1" s="1"/>
  <c r="I36" i="1"/>
  <c r="J36" i="1"/>
  <c r="H40" i="1"/>
  <c r="K40" i="1" s="1"/>
  <c r="I40" i="1"/>
  <c r="J40" i="1"/>
  <c r="H45" i="1"/>
  <c r="K45" i="1" s="1"/>
  <c r="H46" i="1"/>
  <c r="K46" i="1"/>
  <c r="H47" i="1"/>
  <c r="K48" i="1" l="1"/>
  <c r="K32" i="1"/>
  <c r="K47" i="1"/>
  <c r="K70" i="1" l="1"/>
  <c r="H53" i="1"/>
  <c r="K53" i="1" s="1"/>
  <c r="I53" i="1"/>
  <c r="J53" i="1"/>
  <c r="J59" i="1" l="1"/>
  <c r="J60" i="1" s="1"/>
  <c r="I59" i="1"/>
  <c r="I60" i="1" s="1"/>
  <c r="H59" i="1"/>
  <c r="K59" i="1" s="1"/>
  <c r="K60" i="1" s="1"/>
  <c r="J63" i="1" l="1"/>
  <c r="J64" i="1" s="1"/>
  <c r="I63" i="1"/>
  <c r="I64" i="1" s="1"/>
  <c r="J51" i="1"/>
  <c r="J52" i="1"/>
  <c r="I51" i="1"/>
  <c r="I52" i="1"/>
  <c r="J55" i="1"/>
  <c r="I55" i="1"/>
  <c r="J54" i="1"/>
  <c r="I54" i="1"/>
  <c r="J41" i="1"/>
  <c r="I41" i="1"/>
  <c r="J11" i="1"/>
  <c r="I11" i="1"/>
  <c r="J5" i="1"/>
  <c r="J6" i="1"/>
  <c r="J4" i="1"/>
  <c r="I4" i="1"/>
  <c r="I32" i="1" l="1"/>
  <c r="J32" i="1"/>
  <c r="J37" i="1"/>
  <c r="I56" i="1"/>
  <c r="I12" i="1"/>
  <c r="J56" i="1"/>
  <c r="I7" i="1"/>
  <c r="I68" i="1" s="1"/>
  <c r="J7" i="1"/>
  <c r="I37" i="1"/>
  <c r="J12" i="1"/>
  <c r="H52" i="1"/>
  <c r="K52" i="1" s="1"/>
  <c r="H11" i="1"/>
  <c r="K11" i="1" s="1"/>
  <c r="J68" i="1" l="1"/>
  <c r="K41" i="1"/>
  <c r="K12" i="1" l="1"/>
  <c r="H63" i="1" l="1"/>
  <c r="H55" i="1" l="1"/>
  <c r="K55" i="1" s="1"/>
  <c r="H51" i="1" l="1"/>
  <c r="K51" i="1" s="1"/>
  <c r="K37" i="1"/>
  <c r="K63" i="1"/>
  <c r="K64" i="1" s="1"/>
  <c r="H54" i="1"/>
  <c r="K54" i="1" s="1"/>
  <c r="H4" i="1" l="1"/>
  <c r="K4" i="1" s="1"/>
  <c r="K56" i="1" l="1"/>
  <c r="K6" i="1"/>
  <c r="K5" i="1" l="1"/>
  <c r="K7" i="1" s="1"/>
  <c r="K68" i="1" s="1"/>
  <c r="K71" i="1" l="1"/>
  <c r="K61" i="1" l="1"/>
  <c r="K42" i="1"/>
  <c r="K13" i="1"/>
  <c r="K65" i="1"/>
  <c r="K33" i="1"/>
  <c r="K8" i="1"/>
  <c r="K57" i="1"/>
  <c r="K38" i="1"/>
  <c r="K49" i="1"/>
</calcChain>
</file>

<file path=xl/sharedStrings.xml><?xml version="1.0" encoding="utf-8"?>
<sst xmlns="http://schemas.openxmlformats.org/spreadsheetml/2006/main" count="164" uniqueCount="115">
  <si>
    <t>PLANILHA DE SERVIÇOS GERAL</t>
  </si>
  <si>
    <t>ITEM</t>
  </si>
  <si>
    <t>DESCRIÇÃO DOS SERVIÇOS</t>
  </si>
  <si>
    <t>UNID.</t>
  </si>
  <si>
    <t>QUANT.</t>
  </si>
  <si>
    <t>TOTAL (R$)</t>
  </si>
  <si>
    <t>SERVIÇOS PRELIMINARES - CANTEIRO DE OBRAS</t>
  </si>
  <si>
    <t>1.1</t>
  </si>
  <si>
    <t>m²</t>
  </si>
  <si>
    <t>1.2</t>
  </si>
  <si>
    <t>Subtotal item 01.00</t>
  </si>
  <si>
    <t>3.1</t>
  </si>
  <si>
    <t xml:space="preserve">un </t>
  </si>
  <si>
    <t>Subtotal item 03.00</t>
  </si>
  <si>
    <t>SERVIÇOS FINAIS</t>
  </si>
  <si>
    <t>Limpeza final da obra</t>
  </si>
  <si>
    <t>TOTAL SEM BDI</t>
  </si>
  <si>
    <t>% ítem</t>
  </si>
  <si>
    <t>SINAPI</t>
  </si>
  <si>
    <t>74209/1</t>
  </si>
  <si>
    <t>PREÇO UNITÁRIO MATERIAL (R$)</t>
  </si>
  <si>
    <t>74220/1</t>
  </si>
  <si>
    <t>Tapume em Chapa de madeira, compensada, E=6mm H=2,10m</t>
  </si>
  <si>
    <t>PINTURA</t>
  </si>
  <si>
    <t>m</t>
  </si>
  <si>
    <t>Tubo de PVC 100mm</t>
  </si>
  <si>
    <t>Joelho 90° PVC 100mm</t>
  </si>
  <si>
    <t>Remoção de sujeira</t>
  </si>
  <si>
    <t>Placa de obra em chapa zincada (3,10x1,75) Identificação do Profissional</t>
  </si>
  <si>
    <t xml:space="preserve">Barracão para depósito em tábuas de madeira, cobertura em fibrocimento 4mm, incluso piso argamassa traço 1:6 (cimento e areia) </t>
  </si>
  <si>
    <t>Impermeabilização de superficie com manta asfáltica</t>
  </si>
  <si>
    <t>Locação de andaime metálico tipo torre</t>
  </si>
  <si>
    <t>m/mês</t>
  </si>
  <si>
    <t>73875/1</t>
  </si>
  <si>
    <t>BDI</t>
  </si>
  <si>
    <t>TOTAL:</t>
  </si>
  <si>
    <t xml:space="preserve">Remoção de pintura </t>
  </si>
  <si>
    <t>Pintura  com tinta acrílica semi brilho três demãos</t>
  </si>
  <si>
    <t>IMPERMEABILIZAÇÃO DA LAJE DE COBERTURA</t>
  </si>
  <si>
    <t>FECHAMENTO DO VÃO DE LUZ COM CONCRETO</t>
  </si>
  <si>
    <t>73972/1</t>
  </si>
  <si>
    <t>m³</t>
  </si>
  <si>
    <t>Laje maciça, concreto fck=25MPa, aço CA-50, 12,5mm</t>
  </si>
  <si>
    <t>calha em chapa de aço galvanizado numero 24, desenvolvimento 50cm</t>
  </si>
  <si>
    <t>Cotação</t>
  </si>
  <si>
    <t>Algerosa em chapa de aço galvanizado numero 24, desenvolvimento 50cm</t>
  </si>
  <si>
    <t>CORREÇÃO DAS JANELAS</t>
  </si>
  <si>
    <t>Peitoril em granilite premoldado, comprimento de 13 a 20 cm, assentado com argamassa</t>
  </si>
  <si>
    <t>tubo de PVC 50mm para as lajes</t>
  </si>
  <si>
    <t>Rasgo em alvenaria para ramais de distribuição com diâmetros menores que 40mm</t>
  </si>
  <si>
    <t>Argamassa para reparo dos rasgos</t>
  </si>
  <si>
    <t>tubo pvc soldável DN 25mm  para o sistema de ar condicionado</t>
  </si>
  <si>
    <t>ralo</t>
  </si>
  <si>
    <t>1.3</t>
  </si>
  <si>
    <t>2.1</t>
  </si>
  <si>
    <t>2.2</t>
  </si>
  <si>
    <t>Subtotal item 02.00</t>
  </si>
  <si>
    <t>4.1</t>
  </si>
  <si>
    <t>4.2</t>
  </si>
  <si>
    <t>Subtotal item 04.00</t>
  </si>
  <si>
    <t>5.1</t>
  </si>
  <si>
    <t>Subtotal item 05.00</t>
  </si>
  <si>
    <t>6.1</t>
  </si>
  <si>
    <t>6.2</t>
  </si>
  <si>
    <t>6.3</t>
  </si>
  <si>
    <t>Subtotal item 06.00</t>
  </si>
  <si>
    <t>7.1</t>
  </si>
  <si>
    <t>7.2</t>
  </si>
  <si>
    <t>7.3</t>
  </si>
  <si>
    <t>Subtotal item 07.00</t>
  </si>
  <si>
    <t>8.1</t>
  </si>
  <si>
    <t>Subtotal item 08.00</t>
  </si>
  <si>
    <t>Argamassa para reparo nas platibandas</t>
  </si>
  <si>
    <t>CALHAS E TUBULAÇÃO, CORREÇÃO DAS PLATIBANDAS</t>
  </si>
  <si>
    <t>Peitoril em granilite premoldado, comprimento de 13 a 20 cm, assentado com argamassa para a platibanda da sacada</t>
  </si>
  <si>
    <t>3.2</t>
  </si>
  <si>
    <t>Forma para Laje</t>
  </si>
  <si>
    <t>7.4</t>
  </si>
  <si>
    <t>PREÇO TOTAL DO MATERIAL</t>
  </si>
  <si>
    <t>PREÇO UNITÁRIO MO</t>
  </si>
  <si>
    <t>PREÇO TOTAL MO</t>
  </si>
  <si>
    <t xml:space="preserve">UNIT. MATERIAL/ MO </t>
  </si>
  <si>
    <t>Valores de SINAPI mês 08/2015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</si>
  <si>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</si>
  <si>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</si>
  <si>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</si>
  <si>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</si>
  <si>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</si>
  <si>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</si>
  <si>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</si>
  <si>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</si>
  <si>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</si>
  <si>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</si>
  <si>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9.1</t>
  </si>
  <si>
    <t>Subtotal item 09.00</t>
  </si>
  <si>
    <t xml:space="preserve">GUARDA CORPO </t>
  </si>
  <si>
    <t>Guarda corpo em tubo de aço galvanizado 2.1/2''</t>
  </si>
  <si>
    <t>fundo preparador uma demão</t>
  </si>
  <si>
    <t>7.5</t>
  </si>
  <si>
    <t xml:space="preserve">fundo inpermeanilizante duas demãos </t>
  </si>
  <si>
    <t>Rasgo em contrapiso para ramais de distribuição com diâmetros maiores que 40mm e menores que 75mm</t>
  </si>
  <si>
    <t>3.13</t>
  </si>
  <si>
    <t>Chapa de Aço numero 20, para tubulações novas</t>
  </si>
  <si>
    <t>Custos com aprovação de projeto e Alvará de construção de reforma R$0,06/m² (274,38m²)</t>
  </si>
  <si>
    <t xml:space="preserve">Eletroduto 3/4'' para passagem de fiação de internet </t>
  </si>
  <si>
    <t>ELETRODUTO PARA INTERNET</t>
  </si>
  <si>
    <t>Retirada da estrutura do telhado, sem danos para a recolocação</t>
  </si>
  <si>
    <t>Recolocação de estrutura de madeira para telhado com total reaproveitamento</t>
  </si>
  <si>
    <t>Recolocação de telhas onduladas, com total reaproveitamento</t>
  </si>
  <si>
    <t>3.14</t>
  </si>
  <si>
    <t>3.15</t>
  </si>
  <si>
    <t>3.16</t>
  </si>
  <si>
    <t>3.17</t>
  </si>
  <si>
    <t>6.4</t>
  </si>
  <si>
    <t>Luminárias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</si>
</sst>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49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vertical="center" wrapText="1"/>
    </xf>
    <xf numFmtId="49" fontId="1" fillId="0" borderId="1" xfId="1" applyNumberFormat="1" applyFont="1" applyFill="1" applyBorder="1" applyAlignment="1">
      <alignment vertical="center"/>
    </xf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left" vertical="center" wrapText="1"/>
    </xf>
    <xf numFmtId="1" fontId="1" fillId="0" borderId="1" xfId="1" applyNumberFormat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right" vertical="center"/>
    </xf>
    <xf numFmtId="165" fontId="1" fillId="0" borderId="1" xfId="1" applyNumberFormat="1" applyFont="1" applyFill="1" applyBorder="1" applyAlignment="1">
      <alignment horizontal="right" vertical="center"/>
    </xf>
    <xf numFmtId="4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/>
    <xf numFmtId="165" fontId="5" fillId="0" borderId="0" xfId="0" applyNumberFormat="1" applyFont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10" fontId="2" fillId="0" borderId="1" xfId="1" applyNumberFormat="1" applyFont="1" applyFill="1" applyBorder="1" applyAlignment="1">
      <alignment horizontal="right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vertical="center"/>
    </xf>
    <xf numFmtId="10" fontId="2" fillId="2" borderId="4" xfId="1" applyNumberFormat="1" applyFont="1" applyFill="1" applyBorder="1" applyAlignment="1">
      <alignment vertical="center"/>
    </xf>
    <xf numFmtId="165" fontId="2" fillId="2" borderId="4" xfId="1" applyNumberFormat="1" applyFont="1" applyFill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right" vertical="center"/>
    </xf>
    <xf numFmtId="49" fontId="2" fillId="2" borderId="6" xfId="1" applyNumberFormat="1" applyFont="1" applyFill="1" applyBorder="1" applyAlignment="1">
      <alignment horizontal="right" vertical="center"/>
    </xf>
    <xf numFmtId="49" fontId="2" fillId="2" borderId="7" xfId="1" applyNumberFormat="1" applyFont="1" applyFill="1" applyBorder="1" applyAlignment="1">
      <alignment horizontal="right" vertical="center"/>
    </xf>
    <xf numFmtId="49" fontId="2" fillId="2" borderId="8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2" fillId="2" borderId="9" xfId="1" applyNumberFormat="1" applyFont="1" applyFill="1" applyBorder="1" applyAlignment="1">
      <alignment horizontal="right" vertical="center"/>
    </xf>
    <xf numFmtId="49" fontId="2" fillId="2" borderId="10" xfId="1" applyNumberFormat="1" applyFont="1" applyFill="1" applyBorder="1" applyAlignment="1">
      <alignment horizontal="right" vertical="center"/>
    </xf>
    <xf numFmtId="165" fontId="2" fillId="2" borderId="4" xfId="1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right" vertical="center"/>
    </xf>
    <xf numFmtId="49" fontId="1" fillId="0" borderId="1" xfId="1" applyNumberFormat="1" applyFont="1" applyFill="1" applyBorder="1" applyAlignment="1">
      <alignment horizontal="left" vertical="center" wrapText="1"/>
    </xf>
    <xf numFmtId="49" fontId="2" fillId="2" borderId="3" xfId="1" applyNumberFormat="1" applyFont="1" applyFill="1" applyBorder="1" applyAlignment="1">
      <alignment horizontal="right" vertical="center"/>
    </xf>
    <xf numFmtId="49" fontId="2" fillId="2" borderId="2" xfId="1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right" vertical="center" wrapText="1"/>
    </xf>
    <xf numFmtId="49" fontId="2" fillId="2" borderId="4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2" fillId="0" borderId="4" xfId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topLeftCell="A43" zoomScale="70" zoomScaleNormal="70" workbookViewId="0">
      <selection activeCell="O55" sqref="O55"/>
    </sheetView>
  </sheetViews>
  <sheetFormatPr defaultRowHeight="15" x14ac:dyDescent="0.25"/>
  <cols>
    <col min="1" max="1" width="9.5703125" style="5" bestFit="1" customWidth="1"/>
    <col min="2" max="2" width="6.5703125" style="23" bestFit="1" customWidth="1"/>
    <col min="3" max="3" width="38.28515625" style="21" bestFit="1" customWidth="1"/>
    <col min="4" max="4" width="7.7109375" style="23" bestFit="1" customWidth="1"/>
    <col min="5" max="5" width="9.42578125" style="23" bestFit="1" customWidth="1"/>
    <col min="6" max="6" width="14.5703125" style="23" bestFit="1" customWidth="1"/>
    <col min="7" max="7" width="12.42578125" style="23" customWidth="1"/>
    <col min="8" max="10" width="16" style="24" customWidth="1"/>
    <col min="11" max="11" width="16.7109375" style="24" bestFit="1" customWidth="1"/>
  </cols>
  <sheetData>
    <row r="1" spans="1:1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38.25" x14ac:dyDescent="0.25">
      <c r="A2" s="4" t="s">
        <v>18</v>
      </c>
      <c r="B2" s="27" t="s">
        <v>1</v>
      </c>
      <c r="C2" s="1" t="s">
        <v>2</v>
      </c>
      <c r="D2" s="1" t="s">
        <v>3</v>
      </c>
      <c r="E2" s="1" t="s">
        <v>4</v>
      </c>
      <c r="F2" s="6" t="s">
        <v>20</v>
      </c>
      <c r="G2" s="6" t="s">
        <v>79</v>
      </c>
      <c r="H2" s="2" t="s">
        <v>81</v>
      </c>
      <c r="I2" s="6" t="s">
        <v>78</v>
      </c>
      <c r="J2" s="6" t="s">
        <v>80</v>
      </c>
      <c r="K2" s="2" t="s">
        <v>5</v>
      </c>
    </row>
    <row r="3" spans="1:11" x14ac:dyDescent="0.25">
      <c r="A3" s="3"/>
      <c r="B3" s="28">
        <v>1</v>
      </c>
      <c r="C3" s="55" t="s">
        <v>6</v>
      </c>
      <c r="D3" s="55"/>
      <c r="E3" s="55"/>
      <c r="F3" s="55"/>
      <c r="G3" s="55"/>
      <c r="H3" s="55"/>
      <c r="I3" s="55"/>
      <c r="J3" s="55"/>
      <c r="K3" s="55"/>
    </row>
    <row r="4" spans="1:11" ht="25.5" x14ac:dyDescent="0.25">
      <c r="A4" s="3" t="s">
        <v>21</v>
      </c>
      <c r="B4" s="14" t="s">
        <v>7</v>
      </c>
      <c r="C4" s="13" t="s">
        <v>22</v>
      </c>
      <c r="D4" s="14" t="s">
        <v>8</v>
      </c>
      <c r="E4" s="15">
        <v>70</v>
      </c>
      <c r="F4" s="16">
        <v>10.61</v>
      </c>
      <c r="G4" s="16">
        <v>27.51</v>
      </c>
      <c r="H4" s="16">
        <f>F4+G4</f>
        <v>38.120000000000005</v>
      </c>
      <c r="I4" s="16">
        <f>F4*E4</f>
        <v>742.69999999999993</v>
      </c>
      <c r="J4" s="16">
        <f>G4*E4</f>
        <v>1925.7</v>
      </c>
      <c r="K4" s="16">
        <f>H4*E4</f>
        <v>2668.4000000000005</v>
      </c>
    </row>
    <row r="5" spans="1:11" ht="51" x14ac:dyDescent="0.25">
      <c r="A5" s="30" t="s">
        <v>44</v>
      </c>
      <c r="B5" s="14" t="s">
        <v>9</v>
      </c>
      <c r="C5" s="10" t="s">
        <v>29</v>
      </c>
      <c r="D5" s="9" t="s">
        <v>8</v>
      </c>
      <c r="E5" s="17">
        <v>9</v>
      </c>
      <c r="F5" s="18">
        <v>132.49</v>
      </c>
      <c r="G5" s="18">
        <v>214.75</v>
      </c>
      <c r="H5" s="19">
        <f>F5+G5</f>
        <v>347.24</v>
      </c>
      <c r="I5" s="16">
        <f t="shared" ref="I5:I6" si="0">F5*E5</f>
        <v>1192.4100000000001</v>
      </c>
      <c r="J5" s="16">
        <f t="shared" ref="J5:J6" si="1">G5*E5</f>
        <v>1932.75</v>
      </c>
      <c r="K5" s="19">
        <f>E5*H5</f>
        <v>3125.16</v>
      </c>
    </row>
    <row r="6" spans="1:11" ht="25.5" x14ac:dyDescent="0.25">
      <c r="A6" s="3" t="s">
        <v>19</v>
      </c>
      <c r="B6" s="14" t="s">
        <v>53</v>
      </c>
      <c r="C6" s="10" t="s">
        <v>28</v>
      </c>
      <c r="D6" s="9" t="s">
        <v>8</v>
      </c>
      <c r="E6" s="17">
        <v>5.43</v>
      </c>
      <c r="F6" s="18">
        <v>184.25</v>
      </c>
      <c r="G6" s="18">
        <v>38.630000000000003</v>
      </c>
      <c r="H6" s="19">
        <f>F6+G6</f>
        <v>222.88</v>
      </c>
      <c r="I6" s="16">
        <f t="shared" si="0"/>
        <v>1000.4775</v>
      </c>
      <c r="J6" s="16">
        <f t="shared" si="1"/>
        <v>209.76089999999999</v>
      </c>
      <c r="K6" s="19">
        <f>E6*H6</f>
        <v>1210.2384</v>
      </c>
    </row>
    <row r="7" spans="1:11" ht="15" customHeight="1" x14ac:dyDescent="0.25">
      <c r="A7" s="3"/>
      <c r="B7" s="56" t="s">
        <v>10</v>
      </c>
      <c r="C7" s="56"/>
      <c r="D7" s="56"/>
      <c r="E7" s="56"/>
      <c r="F7" s="56"/>
      <c r="G7" s="56"/>
      <c r="H7" s="56"/>
      <c r="I7" s="33">
        <f>SUM(I4:I6)</f>
        <v>2935.5875000000001</v>
      </c>
      <c r="J7" s="33">
        <f>SUM(J4:J6)</f>
        <v>4068.2109</v>
      </c>
      <c r="K7" s="33">
        <f>SUM(K4:K6)</f>
        <v>7003.7984000000006</v>
      </c>
    </row>
    <row r="8" spans="1:11" ht="15" customHeight="1" x14ac:dyDescent="0.25">
      <c r="A8" s="3"/>
      <c r="B8" s="58" t="s">
        <v>17</v>
      </c>
      <c r="C8" s="59"/>
      <c r="D8" s="59"/>
      <c r="E8" s="59"/>
      <c r="F8" s="59"/>
      <c r="G8" s="59"/>
      <c r="H8" s="59"/>
      <c r="I8" s="59"/>
      <c r="J8" s="60"/>
      <c r="K8" s="34">
        <f>K7/K68</f>
        <v>0.11298176377643286</v>
      </c>
    </row>
    <row r="9" spans="1:11" ht="15" customHeight="1" x14ac:dyDescent="0.25">
      <c r="A9" s="3"/>
      <c r="B9" s="25">
        <v>2</v>
      </c>
      <c r="C9" s="55" t="s">
        <v>39</v>
      </c>
      <c r="D9" s="55"/>
      <c r="E9" s="55"/>
      <c r="F9" s="55"/>
      <c r="G9" s="55"/>
      <c r="H9" s="55"/>
      <c r="I9" s="55"/>
      <c r="J9" s="55"/>
      <c r="K9" s="55"/>
    </row>
    <row r="10" spans="1:11" ht="25.5" x14ac:dyDescent="0.25">
      <c r="A10" s="30" t="s">
        <v>40</v>
      </c>
      <c r="B10" s="12" t="s">
        <v>54</v>
      </c>
      <c r="C10" s="45" t="s">
        <v>42</v>
      </c>
      <c r="D10" s="11" t="s">
        <v>41</v>
      </c>
      <c r="E10" s="20">
        <v>1</v>
      </c>
      <c r="F10" s="19">
        <v>300.82</v>
      </c>
      <c r="G10" s="19">
        <v>63.05</v>
      </c>
      <c r="H10" s="18">
        <f>F10+G10</f>
        <v>363.87</v>
      </c>
      <c r="I10" s="16">
        <f t="shared" ref="I10:I11" si="2">F10*E10</f>
        <v>300.82</v>
      </c>
      <c r="J10" s="16">
        <f t="shared" ref="J10:J11" si="3">G10*E10</f>
        <v>63.05</v>
      </c>
      <c r="K10" s="19">
        <f>E10*H10</f>
        <v>363.87</v>
      </c>
    </row>
    <row r="11" spans="1:11" ht="15" customHeight="1" x14ac:dyDescent="0.25">
      <c r="A11" s="30">
        <v>5970</v>
      </c>
      <c r="B11" s="12" t="s">
        <v>55</v>
      </c>
      <c r="C11" s="45" t="s">
        <v>76</v>
      </c>
      <c r="D11" s="11" t="s">
        <v>8</v>
      </c>
      <c r="E11" s="20">
        <v>9</v>
      </c>
      <c r="F11" s="19">
        <v>21.41</v>
      </c>
      <c r="G11" s="19">
        <v>26.5</v>
      </c>
      <c r="H11" s="18">
        <f>F11+G11</f>
        <v>47.91</v>
      </c>
      <c r="I11" s="16">
        <f t="shared" si="2"/>
        <v>192.69</v>
      </c>
      <c r="J11" s="16">
        <f t="shared" si="3"/>
        <v>238.5</v>
      </c>
      <c r="K11" s="19">
        <f>E11*H11</f>
        <v>431.18999999999994</v>
      </c>
    </row>
    <row r="12" spans="1:11" ht="15" customHeight="1" x14ac:dyDescent="0.25">
      <c r="A12" s="3"/>
      <c r="B12" s="56" t="s">
        <v>56</v>
      </c>
      <c r="C12" s="56"/>
      <c r="D12" s="56"/>
      <c r="E12" s="56"/>
      <c r="F12" s="56"/>
      <c r="G12" s="56"/>
      <c r="H12" s="56"/>
      <c r="I12" s="33">
        <f>SUM(I10:I11)</f>
        <v>493.51</v>
      </c>
      <c r="J12" s="33">
        <f>SUM(J10:J11)</f>
        <v>301.55</v>
      </c>
      <c r="K12" s="33">
        <f>SUM(K10:K11)</f>
        <v>795.06</v>
      </c>
    </row>
    <row r="13" spans="1:11" ht="15" customHeight="1" x14ac:dyDescent="0.25">
      <c r="A13" s="3"/>
      <c r="B13" s="58" t="s">
        <v>17</v>
      </c>
      <c r="C13" s="59"/>
      <c r="D13" s="59"/>
      <c r="E13" s="59"/>
      <c r="F13" s="59"/>
      <c r="G13" s="59"/>
      <c r="H13" s="59"/>
      <c r="I13" s="59"/>
      <c r="J13" s="60"/>
      <c r="K13" s="34">
        <f>K12/K$68</f>
        <v>1.2825509241969428E-2</v>
      </c>
    </row>
    <row r="14" spans="1:11" ht="15" customHeight="1" x14ac:dyDescent="0.25">
      <c r="A14" s="30"/>
      <c r="B14" s="25">
        <v>3</v>
      </c>
      <c r="C14" s="55" t="s">
        <v>73</v>
      </c>
      <c r="D14" s="55"/>
      <c r="E14" s="55"/>
      <c r="F14" s="55"/>
      <c r="G14" s="55"/>
      <c r="H14" s="55"/>
      <c r="I14" s="55"/>
      <c r="J14" s="55"/>
      <c r="K14" s="55"/>
    </row>
    <row r="15" spans="1:11" ht="25.5" x14ac:dyDescent="0.25">
      <c r="A15" s="30">
        <v>72229</v>
      </c>
      <c r="B15" s="12" t="s">
        <v>11</v>
      </c>
      <c r="C15" s="52" t="s">
        <v>106</v>
      </c>
      <c r="D15" s="9" t="s">
        <v>8</v>
      </c>
      <c r="E15" s="17">
        <v>120</v>
      </c>
      <c r="F15" s="18">
        <v>0</v>
      </c>
      <c r="G15" s="18">
        <v>10.59</v>
      </c>
      <c r="H15" s="18">
        <f t="shared" ref="H15:H18" si="4">F15+G15</f>
        <v>10.59</v>
      </c>
      <c r="I15" s="16">
        <f t="shared" ref="I15:I18" si="5">F15*E15</f>
        <v>0</v>
      </c>
      <c r="J15" s="16">
        <f t="shared" ref="J15:J18" si="6">G15*E15</f>
        <v>1270.8</v>
      </c>
      <c r="K15" s="19">
        <f t="shared" ref="K15:K18" si="7">E15*H15</f>
        <v>1270.8</v>
      </c>
    </row>
    <row r="16" spans="1:11" ht="25.5" x14ac:dyDescent="0.25">
      <c r="A16" s="30">
        <v>72087</v>
      </c>
      <c r="B16" s="12" t="s">
        <v>75</v>
      </c>
      <c r="C16" s="52" t="s">
        <v>107</v>
      </c>
      <c r="D16" s="9" t="s">
        <v>24</v>
      </c>
      <c r="E16" s="17">
        <v>100</v>
      </c>
      <c r="F16" s="18">
        <v>0</v>
      </c>
      <c r="G16" s="18">
        <v>1.33</v>
      </c>
      <c r="H16" s="18">
        <f t="shared" si="4"/>
        <v>1.33</v>
      </c>
      <c r="I16" s="16">
        <f t="shared" si="5"/>
        <v>0</v>
      </c>
      <c r="J16" s="16">
        <f t="shared" si="6"/>
        <v>133</v>
      </c>
      <c r="K16" s="19">
        <f t="shared" si="7"/>
        <v>133</v>
      </c>
    </row>
    <row r="17" spans="1:11" ht="25.5" x14ac:dyDescent="0.25">
      <c r="A17" s="30">
        <v>72092</v>
      </c>
      <c r="B17" s="12" t="s">
        <v>83</v>
      </c>
      <c r="C17" s="52" t="s">
        <v>108</v>
      </c>
      <c r="D17" s="9" t="s">
        <v>8</v>
      </c>
      <c r="E17" s="17">
        <v>120</v>
      </c>
      <c r="F17" s="18">
        <v>0</v>
      </c>
      <c r="G17" s="18">
        <v>7.74</v>
      </c>
      <c r="H17" s="18">
        <f t="shared" ref="H17" si="8">F17+G17</f>
        <v>7.74</v>
      </c>
      <c r="I17" s="16">
        <f t="shared" ref="I17" si="9">F17*E17</f>
        <v>0</v>
      </c>
      <c r="J17" s="16">
        <f t="shared" ref="J17" si="10">G17*E17</f>
        <v>928.80000000000007</v>
      </c>
      <c r="K17" s="19">
        <f t="shared" ref="K17" si="11">E17*H17</f>
        <v>928.80000000000007</v>
      </c>
    </row>
    <row r="18" spans="1:11" ht="15" customHeight="1" x14ac:dyDescent="0.25">
      <c r="A18" s="30"/>
      <c r="B18" s="12" t="s">
        <v>84</v>
      </c>
      <c r="C18" s="29" t="s">
        <v>25</v>
      </c>
      <c r="D18" s="9" t="s">
        <v>24</v>
      </c>
      <c r="E18" s="17">
        <v>17</v>
      </c>
      <c r="F18" s="18">
        <v>12.6</v>
      </c>
      <c r="G18" s="18">
        <v>19.71</v>
      </c>
      <c r="H18" s="18">
        <f t="shared" si="4"/>
        <v>32.31</v>
      </c>
      <c r="I18" s="16">
        <f t="shared" si="5"/>
        <v>214.2</v>
      </c>
      <c r="J18" s="16">
        <f t="shared" si="6"/>
        <v>335.07</v>
      </c>
      <c r="K18" s="19">
        <f t="shared" si="7"/>
        <v>549.27</v>
      </c>
    </row>
    <row r="19" spans="1:11" ht="15" customHeight="1" x14ac:dyDescent="0.25">
      <c r="A19" s="3">
        <v>89714</v>
      </c>
      <c r="B19" s="12" t="s">
        <v>85</v>
      </c>
      <c r="C19" s="29" t="s">
        <v>25</v>
      </c>
      <c r="D19" s="9" t="s">
        <v>24</v>
      </c>
      <c r="E19" s="17">
        <v>18</v>
      </c>
      <c r="F19" s="18">
        <v>12.6</v>
      </c>
      <c r="G19" s="18">
        <v>19.71</v>
      </c>
      <c r="H19" s="18">
        <f t="shared" ref="H19:H31" si="12">F19+G19</f>
        <v>32.31</v>
      </c>
      <c r="I19" s="16">
        <f t="shared" ref="I19:I20" si="13">F19*E19</f>
        <v>226.79999999999998</v>
      </c>
      <c r="J19" s="16">
        <f t="shared" ref="J19:J20" si="14">G19*E19</f>
        <v>354.78000000000003</v>
      </c>
      <c r="K19" s="19">
        <f t="shared" ref="K19:K31" si="15">E19*H19</f>
        <v>581.58000000000004</v>
      </c>
    </row>
    <row r="20" spans="1:11" ht="15" customHeight="1" x14ac:dyDescent="0.25">
      <c r="A20" s="30">
        <v>89744</v>
      </c>
      <c r="B20" s="12" t="s">
        <v>86</v>
      </c>
      <c r="C20" s="7" t="s">
        <v>26</v>
      </c>
      <c r="D20" s="9" t="s">
        <v>12</v>
      </c>
      <c r="E20" s="17">
        <v>4</v>
      </c>
      <c r="F20" s="18">
        <v>6.74</v>
      </c>
      <c r="G20" s="18">
        <v>6.66</v>
      </c>
      <c r="H20" s="18">
        <f t="shared" si="12"/>
        <v>13.4</v>
      </c>
      <c r="I20" s="16">
        <f t="shared" si="13"/>
        <v>26.96</v>
      </c>
      <c r="J20" s="16">
        <f t="shared" si="14"/>
        <v>26.64</v>
      </c>
      <c r="K20" s="19">
        <f t="shared" si="15"/>
        <v>53.6</v>
      </c>
    </row>
    <row r="21" spans="1:11" ht="25.5" x14ac:dyDescent="0.25">
      <c r="A21" s="30">
        <v>72105</v>
      </c>
      <c r="B21" s="12" t="s">
        <v>87</v>
      </c>
      <c r="C21" s="7" t="s">
        <v>43</v>
      </c>
      <c r="D21" s="9" t="s">
        <v>24</v>
      </c>
      <c r="E21" s="17">
        <v>75</v>
      </c>
      <c r="F21" s="18">
        <v>25.11</v>
      </c>
      <c r="G21" s="18">
        <v>13.82</v>
      </c>
      <c r="H21" s="18">
        <f>F21+G21</f>
        <v>38.93</v>
      </c>
      <c r="I21" s="16">
        <f>F21*E21</f>
        <v>1883.25</v>
      </c>
      <c r="J21" s="16">
        <f>G21*E21</f>
        <v>1036.5</v>
      </c>
      <c r="K21" s="19">
        <f>E21*H21</f>
        <v>2919.75</v>
      </c>
    </row>
    <row r="22" spans="1:11" ht="25.5" x14ac:dyDescent="0.25">
      <c r="A22" s="30">
        <v>72105</v>
      </c>
      <c r="B22" s="12" t="s">
        <v>88</v>
      </c>
      <c r="C22" s="7" t="s">
        <v>45</v>
      </c>
      <c r="D22" s="9" t="s">
        <v>24</v>
      </c>
      <c r="E22" s="17">
        <v>75</v>
      </c>
      <c r="F22" s="18">
        <v>25.11</v>
      </c>
      <c r="G22" s="18">
        <v>13.82</v>
      </c>
      <c r="H22" s="18">
        <f>F22+G22</f>
        <v>38.93</v>
      </c>
      <c r="I22" s="16">
        <f>F22*E22</f>
        <v>1883.25</v>
      </c>
      <c r="J22" s="16">
        <f>G22*E22</f>
        <v>1036.5</v>
      </c>
      <c r="K22" s="19">
        <f>E22*H22</f>
        <v>2919.75</v>
      </c>
    </row>
    <row r="23" spans="1:11" ht="15" customHeight="1" x14ac:dyDescent="0.25">
      <c r="A23" s="30">
        <v>89712</v>
      </c>
      <c r="B23" s="12" t="s">
        <v>89</v>
      </c>
      <c r="C23" s="7" t="s">
        <v>48</v>
      </c>
      <c r="D23" s="9" t="s">
        <v>24</v>
      </c>
      <c r="E23" s="17">
        <v>20</v>
      </c>
      <c r="F23" s="18">
        <v>7.09</v>
      </c>
      <c r="G23" s="18">
        <v>10.119999999999999</v>
      </c>
      <c r="H23" s="18">
        <f t="shared" si="12"/>
        <v>17.21</v>
      </c>
      <c r="I23" s="16">
        <f t="shared" ref="I23:I31" si="16">F23*E23</f>
        <v>141.80000000000001</v>
      </c>
      <c r="J23" s="16">
        <f t="shared" ref="J23:J31" si="17">G23*E23</f>
        <v>202.39999999999998</v>
      </c>
      <c r="K23" s="19">
        <f t="shared" si="15"/>
        <v>344.20000000000005</v>
      </c>
    </row>
    <row r="24" spans="1:11" ht="38.25" x14ac:dyDescent="0.25">
      <c r="A24" s="30">
        <v>90445</v>
      </c>
      <c r="B24" s="12" t="s">
        <v>90</v>
      </c>
      <c r="C24" s="7" t="s">
        <v>100</v>
      </c>
      <c r="D24" s="9" t="s">
        <v>24</v>
      </c>
      <c r="E24" s="17">
        <v>20</v>
      </c>
      <c r="F24" s="18">
        <v>0</v>
      </c>
      <c r="G24" s="18">
        <v>15.91</v>
      </c>
      <c r="H24" s="18">
        <f t="shared" si="12"/>
        <v>15.91</v>
      </c>
      <c r="I24" s="16">
        <f t="shared" si="16"/>
        <v>0</v>
      </c>
      <c r="J24" s="16">
        <f t="shared" si="17"/>
        <v>318.2</v>
      </c>
      <c r="K24" s="19">
        <f t="shared" si="15"/>
        <v>318.2</v>
      </c>
    </row>
    <row r="25" spans="1:11" ht="25.5" x14ac:dyDescent="0.25">
      <c r="A25" s="30">
        <v>89446</v>
      </c>
      <c r="B25" s="12" t="s">
        <v>91</v>
      </c>
      <c r="C25" s="7" t="s">
        <v>51</v>
      </c>
      <c r="D25" s="9" t="s">
        <v>24</v>
      </c>
      <c r="E25" s="17">
        <v>30</v>
      </c>
      <c r="F25" s="18">
        <v>2.6</v>
      </c>
      <c r="G25" s="18">
        <v>0.43</v>
      </c>
      <c r="H25" s="18">
        <f t="shared" si="12"/>
        <v>3.0300000000000002</v>
      </c>
      <c r="I25" s="16">
        <f t="shared" si="16"/>
        <v>78</v>
      </c>
      <c r="J25" s="16">
        <f t="shared" si="17"/>
        <v>12.9</v>
      </c>
      <c r="K25" s="19">
        <f t="shared" si="15"/>
        <v>90.9</v>
      </c>
    </row>
    <row r="26" spans="1:11" ht="38.25" x14ac:dyDescent="0.25">
      <c r="A26" s="30">
        <v>90443</v>
      </c>
      <c r="B26" s="12" t="s">
        <v>92</v>
      </c>
      <c r="C26" s="7" t="s">
        <v>49</v>
      </c>
      <c r="D26" s="9" t="s">
        <v>24</v>
      </c>
      <c r="E26" s="17">
        <v>30</v>
      </c>
      <c r="F26" s="18">
        <v>0</v>
      </c>
      <c r="G26" s="18">
        <v>7.45</v>
      </c>
      <c r="H26" s="18">
        <f t="shared" si="12"/>
        <v>7.45</v>
      </c>
      <c r="I26" s="16">
        <f t="shared" si="16"/>
        <v>0</v>
      </c>
      <c r="J26" s="16">
        <f t="shared" si="17"/>
        <v>223.5</v>
      </c>
      <c r="K26" s="19">
        <f t="shared" si="15"/>
        <v>223.5</v>
      </c>
    </row>
    <row r="27" spans="1:11" ht="15" customHeight="1" x14ac:dyDescent="0.25">
      <c r="A27" s="30">
        <v>88631</v>
      </c>
      <c r="B27" s="12" t="s">
        <v>101</v>
      </c>
      <c r="C27" s="7" t="s">
        <v>50</v>
      </c>
      <c r="D27" s="9" t="s">
        <v>41</v>
      </c>
      <c r="E27" s="17">
        <v>0.7</v>
      </c>
      <c r="F27" s="18">
        <v>255.82</v>
      </c>
      <c r="G27" s="18">
        <v>155.38999999999999</v>
      </c>
      <c r="H27" s="18">
        <f t="shared" si="12"/>
        <v>411.21</v>
      </c>
      <c r="I27" s="16">
        <f t="shared" si="16"/>
        <v>179.07399999999998</v>
      </c>
      <c r="J27" s="16">
        <f t="shared" si="17"/>
        <v>108.77299999999998</v>
      </c>
      <c r="K27" s="19">
        <f t="shared" si="15"/>
        <v>287.84699999999998</v>
      </c>
    </row>
    <row r="28" spans="1:11" ht="15" customHeight="1" x14ac:dyDescent="0.25">
      <c r="A28" s="30" t="s">
        <v>44</v>
      </c>
      <c r="B28" s="12" t="s">
        <v>109</v>
      </c>
      <c r="C28" s="7" t="s">
        <v>52</v>
      </c>
      <c r="D28" s="9" t="s">
        <v>12</v>
      </c>
      <c r="E28" s="17">
        <v>6</v>
      </c>
      <c r="F28" s="18">
        <v>4.6900000000000004</v>
      </c>
      <c r="G28" s="18">
        <v>5.99</v>
      </c>
      <c r="H28" s="18">
        <f t="shared" si="12"/>
        <v>10.68</v>
      </c>
      <c r="I28" s="16">
        <f t="shared" si="16"/>
        <v>28.14</v>
      </c>
      <c r="J28" s="16">
        <f t="shared" si="17"/>
        <v>35.94</v>
      </c>
      <c r="K28" s="19">
        <f t="shared" si="15"/>
        <v>64.08</v>
      </c>
    </row>
    <row r="29" spans="1:11" ht="15" customHeight="1" x14ac:dyDescent="0.25">
      <c r="A29" s="30">
        <v>88631</v>
      </c>
      <c r="B29" s="12" t="s">
        <v>110</v>
      </c>
      <c r="C29" s="7" t="s">
        <v>72</v>
      </c>
      <c r="D29" s="9" t="s">
        <v>41</v>
      </c>
      <c r="E29" s="17">
        <v>0.35</v>
      </c>
      <c r="F29" s="18">
        <v>259.42</v>
      </c>
      <c r="G29" s="18">
        <v>115.39</v>
      </c>
      <c r="H29" s="18">
        <f t="shared" si="12"/>
        <v>374.81</v>
      </c>
      <c r="I29" s="16">
        <f t="shared" si="16"/>
        <v>90.796999999999997</v>
      </c>
      <c r="J29" s="16">
        <f t="shared" si="17"/>
        <v>40.386499999999998</v>
      </c>
      <c r="K29" s="19">
        <f t="shared" si="15"/>
        <v>131.18349999999998</v>
      </c>
    </row>
    <row r="30" spans="1:11" ht="51" x14ac:dyDescent="0.25">
      <c r="A30" s="30">
        <v>84086</v>
      </c>
      <c r="B30" s="12" t="s">
        <v>111</v>
      </c>
      <c r="C30" s="7" t="s">
        <v>74</v>
      </c>
      <c r="D30" s="11" t="s">
        <v>24</v>
      </c>
      <c r="E30" s="20">
        <v>12</v>
      </c>
      <c r="F30" s="19">
        <v>47.71</v>
      </c>
      <c r="G30" s="19">
        <v>10.66</v>
      </c>
      <c r="H30" s="18">
        <f t="shared" si="12"/>
        <v>58.370000000000005</v>
      </c>
      <c r="I30" s="16">
        <f t="shared" si="16"/>
        <v>572.52</v>
      </c>
      <c r="J30" s="16">
        <f t="shared" si="17"/>
        <v>127.92</v>
      </c>
      <c r="K30" s="19">
        <f t="shared" si="15"/>
        <v>700.44</v>
      </c>
    </row>
    <row r="31" spans="1:11" ht="25.5" x14ac:dyDescent="0.25">
      <c r="A31" s="30" t="s">
        <v>44</v>
      </c>
      <c r="B31" s="12" t="s">
        <v>112</v>
      </c>
      <c r="C31" s="7" t="s">
        <v>102</v>
      </c>
      <c r="D31" s="11" t="s">
        <v>8</v>
      </c>
      <c r="E31" s="20">
        <v>10</v>
      </c>
      <c r="F31" s="19">
        <v>28.19</v>
      </c>
      <c r="G31" s="19">
        <v>13.82</v>
      </c>
      <c r="H31" s="18">
        <f t="shared" si="12"/>
        <v>42.010000000000005</v>
      </c>
      <c r="I31" s="16">
        <f t="shared" si="16"/>
        <v>281.90000000000003</v>
      </c>
      <c r="J31" s="16">
        <f t="shared" si="17"/>
        <v>138.19999999999999</v>
      </c>
      <c r="K31" s="19">
        <f t="shared" si="15"/>
        <v>420.1</v>
      </c>
    </row>
    <row r="32" spans="1:11" ht="15" customHeight="1" x14ac:dyDescent="0.25">
      <c r="A32" s="30"/>
      <c r="B32" s="56" t="s">
        <v>13</v>
      </c>
      <c r="C32" s="56"/>
      <c r="D32" s="56"/>
      <c r="E32" s="56"/>
      <c r="F32" s="56"/>
      <c r="G32" s="56"/>
      <c r="H32" s="56"/>
      <c r="I32" s="33">
        <f t="shared" ref="I32:J32" si="18">SUM(I15:I31)</f>
        <v>5606.6909999999989</v>
      </c>
      <c r="J32" s="33">
        <f t="shared" si="18"/>
        <v>6330.3094999999985</v>
      </c>
      <c r="K32" s="33">
        <f>SUM(K15:K31)</f>
        <v>11937.0005</v>
      </c>
    </row>
    <row r="33" spans="1:11" ht="15" customHeight="1" x14ac:dyDescent="0.25">
      <c r="A33" s="3"/>
      <c r="B33" s="58" t="s">
        <v>17</v>
      </c>
      <c r="C33" s="59"/>
      <c r="D33" s="59"/>
      <c r="E33" s="59"/>
      <c r="F33" s="59"/>
      <c r="G33" s="59"/>
      <c r="H33" s="59"/>
      <c r="I33" s="59"/>
      <c r="J33" s="60"/>
      <c r="K33" s="34">
        <f>K32/K$68</f>
        <v>0.19256170632926281</v>
      </c>
    </row>
    <row r="34" spans="1:11" ht="15" customHeight="1" x14ac:dyDescent="0.25">
      <c r="A34" s="3"/>
      <c r="B34" s="25">
        <v>4</v>
      </c>
      <c r="C34" s="55" t="s">
        <v>38</v>
      </c>
      <c r="D34" s="55"/>
      <c r="E34" s="55"/>
      <c r="F34" s="55"/>
      <c r="G34" s="55"/>
      <c r="H34" s="55"/>
      <c r="I34" s="55"/>
      <c r="J34" s="55"/>
      <c r="K34" s="55"/>
    </row>
    <row r="35" spans="1:11" ht="15" customHeight="1" x14ac:dyDescent="0.25">
      <c r="A35" s="3">
        <v>72125</v>
      </c>
      <c r="B35" s="12" t="s">
        <v>57</v>
      </c>
      <c r="C35" s="46" t="s">
        <v>27</v>
      </c>
      <c r="D35" s="11" t="s">
        <v>8</v>
      </c>
      <c r="E35" s="20">
        <v>57</v>
      </c>
      <c r="F35" s="19">
        <v>0.31</v>
      </c>
      <c r="G35" s="19">
        <v>6</v>
      </c>
      <c r="H35" s="18">
        <f>F35+G35</f>
        <v>6.31</v>
      </c>
      <c r="I35" s="16">
        <f t="shared" ref="I35:I36" si="19">F35*E35</f>
        <v>17.669999999999998</v>
      </c>
      <c r="J35" s="16">
        <f t="shared" ref="J35:J36" si="20">G35*E35</f>
        <v>342</v>
      </c>
      <c r="K35" s="19">
        <f>E35*H35</f>
        <v>359.66999999999996</v>
      </c>
    </row>
    <row r="36" spans="1:11" ht="25.5" x14ac:dyDescent="0.25">
      <c r="A36" s="3">
        <v>83737</v>
      </c>
      <c r="B36" s="12" t="s">
        <v>58</v>
      </c>
      <c r="C36" s="7" t="s">
        <v>30</v>
      </c>
      <c r="D36" s="9" t="s">
        <v>8</v>
      </c>
      <c r="E36" s="17">
        <v>57</v>
      </c>
      <c r="F36" s="18">
        <v>44.9</v>
      </c>
      <c r="G36" s="18">
        <v>10.75</v>
      </c>
      <c r="H36" s="18">
        <f>F36+G36</f>
        <v>55.65</v>
      </c>
      <c r="I36" s="16">
        <f t="shared" si="19"/>
        <v>2559.2999999999997</v>
      </c>
      <c r="J36" s="16">
        <f t="shared" si="20"/>
        <v>612.75</v>
      </c>
      <c r="K36" s="19">
        <f>E36*H36</f>
        <v>3172.0499999999997</v>
      </c>
    </row>
    <row r="37" spans="1:11" ht="15" customHeight="1" x14ac:dyDescent="0.25">
      <c r="A37" s="3"/>
      <c r="B37" s="56" t="s">
        <v>59</v>
      </c>
      <c r="C37" s="56"/>
      <c r="D37" s="56"/>
      <c r="E37" s="56"/>
      <c r="F37" s="56"/>
      <c r="G37" s="56"/>
      <c r="H37" s="56"/>
      <c r="I37" s="33">
        <f>SUM(I35:I36)</f>
        <v>2576.9699999999998</v>
      </c>
      <c r="J37" s="33">
        <f>SUM(J35:J36)</f>
        <v>954.75</v>
      </c>
      <c r="K37" s="33">
        <f>SUM(K35:K36)</f>
        <v>3531.72</v>
      </c>
    </row>
    <row r="38" spans="1:11" ht="15" customHeight="1" x14ac:dyDescent="0.25">
      <c r="A38" s="3"/>
      <c r="B38" s="58" t="s">
        <v>17</v>
      </c>
      <c r="C38" s="59"/>
      <c r="D38" s="59"/>
      <c r="E38" s="59"/>
      <c r="F38" s="59"/>
      <c r="G38" s="59"/>
      <c r="H38" s="59"/>
      <c r="I38" s="59"/>
      <c r="J38" s="60"/>
      <c r="K38" s="34">
        <f>K37/K$68</f>
        <v>5.6971936080356542E-2</v>
      </c>
    </row>
    <row r="39" spans="1:11" ht="15" customHeight="1" x14ac:dyDescent="0.25">
      <c r="A39" s="3"/>
      <c r="B39" s="25">
        <v>5</v>
      </c>
      <c r="C39" s="55" t="s">
        <v>46</v>
      </c>
      <c r="D39" s="55"/>
      <c r="E39" s="55"/>
      <c r="F39" s="55"/>
      <c r="G39" s="55"/>
      <c r="H39" s="55"/>
      <c r="I39" s="55"/>
      <c r="J39" s="55"/>
      <c r="K39" s="55"/>
    </row>
    <row r="40" spans="1:11" ht="38.25" x14ac:dyDescent="0.25">
      <c r="A40" s="3">
        <v>84086</v>
      </c>
      <c r="B40" s="12" t="s">
        <v>60</v>
      </c>
      <c r="C40" s="47" t="s">
        <v>47</v>
      </c>
      <c r="D40" s="11" t="s">
        <v>24</v>
      </c>
      <c r="E40" s="20">
        <v>60</v>
      </c>
      <c r="F40" s="19">
        <v>47.71</v>
      </c>
      <c r="G40" s="19">
        <v>10.66</v>
      </c>
      <c r="H40" s="18">
        <f>F40+G40</f>
        <v>58.370000000000005</v>
      </c>
      <c r="I40" s="16">
        <f t="shared" ref="I40" si="21">F40*E40</f>
        <v>2862.6</v>
      </c>
      <c r="J40" s="16">
        <f t="shared" ref="J40" si="22">G40*E40</f>
        <v>639.6</v>
      </c>
      <c r="K40" s="19">
        <f>E40*H40</f>
        <v>3502.2000000000003</v>
      </c>
    </row>
    <row r="41" spans="1:11" ht="15" customHeight="1" x14ac:dyDescent="0.25">
      <c r="A41" s="3"/>
      <c r="B41" s="56" t="s">
        <v>61</v>
      </c>
      <c r="C41" s="56"/>
      <c r="D41" s="56"/>
      <c r="E41" s="56"/>
      <c r="F41" s="56"/>
      <c r="G41" s="56"/>
      <c r="H41" s="56"/>
      <c r="I41" s="33">
        <f>I40</f>
        <v>2862.6</v>
      </c>
      <c r="J41" s="33">
        <f>J40</f>
        <v>639.6</v>
      </c>
      <c r="K41" s="33">
        <f>SUM(K40:K40)</f>
        <v>3502.2000000000003</v>
      </c>
    </row>
    <row r="42" spans="1:11" ht="15" customHeight="1" x14ac:dyDescent="0.25">
      <c r="A42" s="3"/>
      <c r="B42" s="58" t="s">
        <v>17</v>
      </c>
      <c r="C42" s="59"/>
      <c r="D42" s="59"/>
      <c r="E42" s="59"/>
      <c r="F42" s="59"/>
      <c r="G42" s="59"/>
      <c r="H42" s="59"/>
      <c r="I42" s="59"/>
      <c r="J42" s="60"/>
      <c r="K42" s="34">
        <f>K41/K$68</f>
        <v>5.6495734242982085E-2</v>
      </c>
    </row>
    <row r="43" spans="1:11" ht="15" customHeight="1" x14ac:dyDescent="0.25">
      <c r="A43" s="30"/>
      <c r="B43" s="32">
        <v>6</v>
      </c>
      <c r="C43" s="68" t="s">
        <v>105</v>
      </c>
      <c r="D43" s="68"/>
      <c r="E43" s="68"/>
      <c r="F43" s="68"/>
      <c r="G43" s="68"/>
      <c r="H43" s="68"/>
      <c r="I43" s="68"/>
      <c r="J43" s="68"/>
      <c r="K43" s="68"/>
    </row>
    <row r="44" spans="1:11" x14ac:dyDescent="0.25">
      <c r="A44" s="30" t="s">
        <v>44</v>
      </c>
      <c r="B44" s="12" t="s">
        <v>62</v>
      </c>
      <c r="C44" s="10" t="s">
        <v>114</v>
      </c>
      <c r="D44" s="11" t="s">
        <v>12</v>
      </c>
      <c r="E44" s="20">
        <v>3</v>
      </c>
      <c r="F44" s="19">
        <v>77.03</v>
      </c>
      <c r="G44" s="19">
        <v>30.12</v>
      </c>
      <c r="H44" s="19">
        <f t="shared" ref="H44" si="23">F44+G44</f>
        <v>107.15</v>
      </c>
      <c r="I44" s="16">
        <f t="shared" ref="I44" si="24">F44*E44</f>
        <v>231.09</v>
      </c>
      <c r="J44" s="16">
        <f t="shared" ref="J44" si="25">G44*E44</f>
        <v>90.36</v>
      </c>
      <c r="K44" s="19">
        <f t="shared" ref="K44" si="26">E44*H44</f>
        <v>321.45000000000005</v>
      </c>
    </row>
    <row r="45" spans="1:11" ht="25.5" x14ac:dyDescent="0.25">
      <c r="A45" s="30">
        <v>72934</v>
      </c>
      <c r="B45" s="12" t="s">
        <v>63</v>
      </c>
      <c r="C45" s="10" t="s">
        <v>104</v>
      </c>
      <c r="D45" s="11" t="s">
        <v>24</v>
      </c>
      <c r="E45" s="20">
        <v>3</v>
      </c>
      <c r="F45" s="19">
        <v>1.34</v>
      </c>
      <c r="G45" s="19">
        <v>3.29</v>
      </c>
      <c r="H45" s="19">
        <f t="shared" ref="H45:H47" si="27">F45+G45</f>
        <v>4.63</v>
      </c>
      <c r="I45" s="16">
        <f t="shared" ref="I45:I46" si="28">F45*E45</f>
        <v>4.0200000000000005</v>
      </c>
      <c r="J45" s="16">
        <f t="shared" ref="J45:J46" si="29">G45*E45</f>
        <v>9.870000000000001</v>
      </c>
      <c r="K45" s="19">
        <f t="shared" ref="K45:K47" si="30">E45*H45</f>
        <v>13.89</v>
      </c>
    </row>
    <row r="46" spans="1:11" ht="38.25" x14ac:dyDescent="0.25">
      <c r="A46" s="30">
        <v>90443</v>
      </c>
      <c r="B46" s="12" t="s">
        <v>64</v>
      </c>
      <c r="C46" s="7" t="s">
        <v>49</v>
      </c>
      <c r="D46" s="9" t="s">
        <v>24</v>
      </c>
      <c r="E46" s="51">
        <v>3</v>
      </c>
      <c r="F46" s="18">
        <v>0</v>
      </c>
      <c r="G46" s="18">
        <v>7.45</v>
      </c>
      <c r="H46" s="19">
        <f t="shared" si="27"/>
        <v>7.45</v>
      </c>
      <c r="I46" s="16">
        <f t="shared" si="28"/>
        <v>0</v>
      </c>
      <c r="J46" s="16">
        <f t="shared" si="29"/>
        <v>22.35</v>
      </c>
      <c r="K46" s="19">
        <f t="shared" si="30"/>
        <v>22.35</v>
      </c>
    </row>
    <row r="47" spans="1:11" ht="15" customHeight="1" x14ac:dyDescent="0.25">
      <c r="A47" s="30">
        <v>88631</v>
      </c>
      <c r="B47" s="23" t="s">
        <v>113</v>
      </c>
      <c r="C47" s="7" t="s">
        <v>50</v>
      </c>
      <c r="D47" s="9" t="s">
        <v>41</v>
      </c>
      <c r="E47" s="17">
        <v>0.01</v>
      </c>
      <c r="F47" s="18">
        <v>255.82</v>
      </c>
      <c r="G47" s="18">
        <v>155.38999999999999</v>
      </c>
      <c r="H47" s="19">
        <f t="shared" si="27"/>
        <v>411.21</v>
      </c>
      <c r="I47" s="16">
        <f t="shared" ref="I47" si="31">F47*E47</f>
        <v>2.5581999999999998</v>
      </c>
      <c r="J47" s="16">
        <f t="shared" ref="J47" si="32">G47*E47</f>
        <v>1.5538999999999998</v>
      </c>
      <c r="K47" s="19">
        <f t="shared" si="30"/>
        <v>4.1120999999999999</v>
      </c>
    </row>
    <row r="48" spans="1:11" ht="15" customHeight="1" x14ac:dyDescent="0.25">
      <c r="A48" s="30"/>
      <c r="B48" s="56" t="s">
        <v>65</v>
      </c>
      <c r="C48" s="56"/>
      <c r="D48" s="56"/>
      <c r="E48" s="56"/>
      <c r="F48" s="56"/>
      <c r="G48" s="56"/>
      <c r="H48" s="56"/>
      <c r="I48" s="33">
        <f>SUM(I44:I47)</f>
        <v>237.66820000000001</v>
      </c>
      <c r="J48" s="33">
        <f>SUM(J44:J47)</f>
        <v>124.13390000000001</v>
      </c>
      <c r="K48" s="33">
        <f>SUM(K44:K47)</f>
        <v>361.80210000000005</v>
      </c>
    </row>
    <row r="49" spans="1:11" ht="15" customHeight="1" x14ac:dyDescent="0.25">
      <c r="A49" s="3"/>
      <c r="B49" s="58" t="s">
        <v>17</v>
      </c>
      <c r="C49" s="59"/>
      <c r="D49" s="59"/>
      <c r="E49" s="59"/>
      <c r="F49" s="59"/>
      <c r="G49" s="59"/>
      <c r="H49" s="59"/>
      <c r="I49" s="59"/>
      <c r="J49" s="60"/>
      <c r="K49" s="34">
        <f>K48/K$68</f>
        <v>5.8364100537241824E-3</v>
      </c>
    </row>
    <row r="50" spans="1:11" ht="15" customHeight="1" x14ac:dyDescent="0.25">
      <c r="A50" s="3"/>
      <c r="B50" s="25">
        <v>7</v>
      </c>
      <c r="C50" s="67" t="s">
        <v>23</v>
      </c>
      <c r="D50" s="67"/>
      <c r="E50" s="67"/>
      <c r="F50" s="67"/>
      <c r="G50" s="67"/>
      <c r="H50" s="67"/>
      <c r="I50" s="67"/>
      <c r="J50" s="67"/>
      <c r="K50" s="67"/>
    </row>
    <row r="51" spans="1:11" ht="15" customHeight="1" x14ac:dyDescent="0.25">
      <c r="A51" s="3">
        <v>72125</v>
      </c>
      <c r="B51" s="12" t="s">
        <v>66</v>
      </c>
      <c r="C51" s="46" t="s">
        <v>36</v>
      </c>
      <c r="D51" s="11" t="s">
        <v>8</v>
      </c>
      <c r="E51" s="20">
        <v>1240</v>
      </c>
      <c r="F51" s="19">
        <v>0.31</v>
      </c>
      <c r="G51" s="19">
        <v>6.68</v>
      </c>
      <c r="H51" s="19">
        <f>F51+G51</f>
        <v>6.9899999999999993</v>
      </c>
      <c r="I51" s="16">
        <f t="shared" ref="I51:I55" si="33">F51*E51</f>
        <v>384.4</v>
      </c>
      <c r="J51" s="16">
        <f t="shared" ref="J51:J55" si="34">G51*E51</f>
        <v>8283.1999999999989</v>
      </c>
      <c r="K51" s="19">
        <f>E51*H51</f>
        <v>8667.5999999999985</v>
      </c>
    </row>
    <row r="52" spans="1:11" ht="15" customHeight="1" x14ac:dyDescent="0.25">
      <c r="A52" s="3" t="s">
        <v>44</v>
      </c>
      <c r="B52" s="12" t="s">
        <v>67</v>
      </c>
      <c r="C52" s="46" t="s">
        <v>97</v>
      </c>
      <c r="D52" s="11" t="s">
        <v>8</v>
      </c>
      <c r="E52" s="20">
        <v>350</v>
      </c>
      <c r="F52" s="19">
        <v>0.75</v>
      </c>
      <c r="G52" s="19">
        <v>1.07</v>
      </c>
      <c r="H52" s="19">
        <f>F52+G52</f>
        <v>1.82</v>
      </c>
      <c r="I52" s="16">
        <f t="shared" si="33"/>
        <v>262.5</v>
      </c>
      <c r="J52" s="16">
        <f t="shared" si="34"/>
        <v>374.5</v>
      </c>
      <c r="K52" s="19">
        <f>E52*H52</f>
        <v>637</v>
      </c>
    </row>
    <row r="53" spans="1:11" ht="15" customHeight="1" x14ac:dyDescent="0.25">
      <c r="A53" s="3" t="s">
        <v>44</v>
      </c>
      <c r="B53" s="12" t="s">
        <v>68</v>
      </c>
      <c r="C53" s="46" t="s">
        <v>99</v>
      </c>
      <c r="D53" s="11" t="s">
        <v>8</v>
      </c>
      <c r="E53" s="20">
        <v>350</v>
      </c>
      <c r="F53" s="19">
        <v>2.14</v>
      </c>
      <c r="G53" s="19">
        <v>3.75</v>
      </c>
      <c r="H53" s="19">
        <f>F53+G53</f>
        <v>5.8900000000000006</v>
      </c>
      <c r="I53" s="16">
        <f t="shared" ref="I53" si="35">F53*E53</f>
        <v>749</v>
      </c>
      <c r="J53" s="16">
        <f t="shared" ref="J53" si="36">G53*E53</f>
        <v>1312.5</v>
      </c>
      <c r="K53" s="19">
        <f>E53*H53</f>
        <v>2061.5</v>
      </c>
    </row>
    <row r="54" spans="1:11" ht="25.5" x14ac:dyDescent="0.25">
      <c r="A54" s="31" t="s">
        <v>44</v>
      </c>
      <c r="B54" s="12" t="s">
        <v>77</v>
      </c>
      <c r="C54" s="10" t="s">
        <v>37</v>
      </c>
      <c r="D54" s="11" t="s">
        <v>8</v>
      </c>
      <c r="E54" s="20">
        <v>1240</v>
      </c>
      <c r="F54" s="19">
        <v>2.14</v>
      </c>
      <c r="G54" s="19">
        <v>10.92</v>
      </c>
      <c r="H54" s="19">
        <f>F54+G54</f>
        <v>13.06</v>
      </c>
      <c r="I54" s="16">
        <f t="shared" si="33"/>
        <v>2653.6000000000004</v>
      </c>
      <c r="J54" s="16">
        <f t="shared" si="34"/>
        <v>13540.8</v>
      </c>
      <c r="K54" s="19">
        <f>E54*H54</f>
        <v>16194.400000000001</v>
      </c>
    </row>
    <row r="55" spans="1:11" ht="15" customHeight="1" x14ac:dyDescent="0.25">
      <c r="A55" s="3" t="s">
        <v>33</v>
      </c>
      <c r="B55" s="12" t="s">
        <v>98</v>
      </c>
      <c r="C55" s="10" t="s">
        <v>31</v>
      </c>
      <c r="D55" s="11" t="s">
        <v>32</v>
      </c>
      <c r="E55" s="20">
        <v>18</v>
      </c>
      <c r="F55" s="19">
        <v>16.25</v>
      </c>
      <c r="G55" s="19">
        <v>5.33</v>
      </c>
      <c r="H55" s="19">
        <f>F55+G55</f>
        <v>21.58</v>
      </c>
      <c r="I55" s="16">
        <f t="shared" si="33"/>
        <v>292.5</v>
      </c>
      <c r="J55" s="16">
        <f t="shared" si="34"/>
        <v>95.94</v>
      </c>
      <c r="K55" s="19">
        <f>E55*H55</f>
        <v>388.43999999999994</v>
      </c>
    </row>
    <row r="56" spans="1:11" ht="15" customHeight="1" x14ac:dyDescent="0.25">
      <c r="A56" s="3"/>
      <c r="B56" s="56" t="s">
        <v>69</v>
      </c>
      <c r="C56" s="56"/>
      <c r="D56" s="56"/>
      <c r="E56" s="56"/>
      <c r="F56" s="56"/>
      <c r="G56" s="56"/>
      <c r="H56" s="56"/>
      <c r="I56" s="33">
        <f>SUM(I51:I55)</f>
        <v>4342</v>
      </c>
      <c r="J56" s="33">
        <f>SUM(J51:J55)</f>
        <v>23606.94</v>
      </c>
      <c r="K56" s="33">
        <f>SUM(K51:K55)</f>
        <v>27948.94</v>
      </c>
    </row>
    <row r="57" spans="1:11" ht="15" customHeight="1" x14ac:dyDescent="0.25">
      <c r="A57" s="3"/>
      <c r="B57" s="58" t="s">
        <v>17</v>
      </c>
      <c r="C57" s="59"/>
      <c r="D57" s="59"/>
      <c r="E57" s="59"/>
      <c r="F57" s="59"/>
      <c r="G57" s="59"/>
      <c r="H57" s="59"/>
      <c r="I57" s="59"/>
      <c r="J57" s="60"/>
      <c r="K57" s="34">
        <f>K56/K$68</f>
        <v>0.45085828525299859</v>
      </c>
    </row>
    <row r="58" spans="1:11" ht="15" customHeight="1" x14ac:dyDescent="0.25">
      <c r="A58" s="3"/>
      <c r="B58" s="26">
        <v>8</v>
      </c>
      <c r="C58" s="55" t="s">
        <v>95</v>
      </c>
      <c r="D58" s="55"/>
      <c r="E58" s="55"/>
      <c r="F58" s="55"/>
      <c r="G58" s="55"/>
      <c r="H58" s="55"/>
      <c r="I58" s="55"/>
      <c r="J58" s="55"/>
      <c r="K58" s="55"/>
    </row>
    <row r="59" spans="1:11" ht="25.5" x14ac:dyDescent="0.25">
      <c r="A59" s="30" t="s">
        <v>44</v>
      </c>
      <c r="B59" s="14" t="s">
        <v>70</v>
      </c>
      <c r="C59" s="7" t="s">
        <v>96</v>
      </c>
      <c r="D59" s="9" t="s">
        <v>24</v>
      </c>
      <c r="E59" s="17">
        <v>100</v>
      </c>
      <c r="F59" s="17">
        <v>25.08</v>
      </c>
      <c r="G59" s="18">
        <v>35.67</v>
      </c>
      <c r="H59" s="18">
        <f>G59+F59</f>
        <v>60.75</v>
      </c>
      <c r="I59" s="16">
        <f t="shared" ref="I59" si="37">F59*E59</f>
        <v>2508</v>
      </c>
      <c r="J59" s="16">
        <f t="shared" ref="J59" si="38">G59*E59</f>
        <v>3567</v>
      </c>
      <c r="K59" s="19">
        <f>E59*H59</f>
        <v>6075</v>
      </c>
    </row>
    <row r="60" spans="1:11" ht="15" customHeight="1" x14ac:dyDescent="0.25">
      <c r="A60" s="3"/>
      <c r="B60" s="56" t="s">
        <v>71</v>
      </c>
      <c r="C60" s="56"/>
      <c r="D60" s="56"/>
      <c r="E60" s="56"/>
      <c r="F60" s="56"/>
      <c r="G60" s="56"/>
      <c r="H60" s="56"/>
      <c r="I60" s="33">
        <f>I59</f>
        <v>2508</v>
      </c>
      <c r="J60" s="33">
        <f>J59</f>
        <v>3567</v>
      </c>
      <c r="K60" s="33">
        <f>SUM(K59)</f>
        <v>6075</v>
      </c>
    </row>
    <row r="61" spans="1:11" ht="15" customHeight="1" x14ac:dyDescent="0.25">
      <c r="A61" s="3"/>
      <c r="B61" s="58" t="s">
        <v>17</v>
      </c>
      <c r="C61" s="59"/>
      <c r="D61" s="59"/>
      <c r="E61" s="59"/>
      <c r="F61" s="59"/>
      <c r="G61" s="59"/>
      <c r="H61" s="59"/>
      <c r="I61" s="59"/>
      <c r="J61" s="60"/>
      <c r="K61" s="34">
        <f>K60/K$68</f>
        <v>9.7998853727975607E-2</v>
      </c>
    </row>
    <row r="62" spans="1:11" ht="15" customHeight="1" x14ac:dyDescent="0.25">
      <c r="A62" s="3"/>
      <c r="B62" s="26">
        <v>9</v>
      </c>
      <c r="C62" s="55" t="s">
        <v>14</v>
      </c>
      <c r="D62" s="55"/>
      <c r="E62" s="55"/>
      <c r="F62" s="55"/>
      <c r="G62" s="55"/>
      <c r="H62" s="55"/>
      <c r="I62" s="55"/>
      <c r="J62" s="55"/>
      <c r="K62" s="55"/>
    </row>
    <row r="63" spans="1:11" x14ac:dyDescent="0.25">
      <c r="A63" s="30">
        <v>9537</v>
      </c>
      <c r="B63" s="14" t="s">
        <v>93</v>
      </c>
      <c r="C63" s="8" t="s">
        <v>15</v>
      </c>
      <c r="D63" s="9" t="s">
        <v>8</v>
      </c>
      <c r="E63" s="17">
        <v>500</v>
      </c>
      <c r="F63" s="17">
        <v>0.18</v>
      </c>
      <c r="G63" s="18">
        <v>1.49</v>
      </c>
      <c r="H63" s="18">
        <f>G63+F63</f>
        <v>1.67</v>
      </c>
      <c r="I63" s="16">
        <f t="shared" ref="I63" si="39">F63*E63</f>
        <v>90</v>
      </c>
      <c r="J63" s="16">
        <f t="shared" ref="J63" si="40">G63*E63</f>
        <v>745</v>
      </c>
      <c r="K63" s="19">
        <f>E63*H63</f>
        <v>835</v>
      </c>
    </row>
    <row r="64" spans="1:11" ht="15" customHeight="1" x14ac:dyDescent="0.25">
      <c r="A64" s="3"/>
      <c r="B64" s="56" t="s">
        <v>94</v>
      </c>
      <c r="C64" s="56"/>
      <c r="D64" s="56"/>
      <c r="E64" s="56"/>
      <c r="F64" s="56"/>
      <c r="G64" s="56"/>
      <c r="H64" s="56"/>
      <c r="I64" s="33">
        <f>I63</f>
        <v>90</v>
      </c>
      <c r="J64" s="33">
        <f>J63</f>
        <v>745</v>
      </c>
      <c r="K64" s="33">
        <f>SUM(K63)</f>
        <v>835</v>
      </c>
    </row>
    <row r="65" spans="1:11" ht="15" customHeight="1" x14ac:dyDescent="0.25">
      <c r="A65" s="3"/>
      <c r="B65" s="58" t="s">
        <v>17</v>
      </c>
      <c r="C65" s="59"/>
      <c r="D65" s="59"/>
      <c r="E65" s="59"/>
      <c r="F65" s="59"/>
      <c r="G65" s="59"/>
      <c r="H65" s="59"/>
      <c r="I65" s="59"/>
      <c r="J65" s="60"/>
      <c r="K65" s="34">
        <f>K64/K$68</f>
        <v>1.3469801294297881E-2</v>
      </c>
    </row>
    <row r="66" spans="1:11" ht="15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3"/>
    </row>
    <row r="67" spans="1:11" ht="15" customHeight="1" x14ac:dyDescent="0.25">
      <c r="A67" s="37"/>
      <c r="B67" s="64" t="s">
        <v>82</v>
      </c>
      <c r="C67" s="65"/>
      <c r="D67" s="65"/>
      <c r="E67" s="65"/>
      <c r="F67" s="65"/>
      <c r="G67" s="65"/>
      <c r="H67" s="65"/>
      <c r="I67" s="35"/>
      <c r="J67" s="35"/>
      <c r="K67" s="36"/>
    </row>
    <row r="68" spans="1:11" x14ac:dyDescent="0.25">
      <c r="A68" s="53" t="s">
        <v>16</v>
      </c>
      <c r="B68" s="54"/>
      <c r="C68" s="54"/>
      <c r="D68" s="54"/>
      <c r="E68" s="54"/>
      <c r="F68" s="54"/>
      <c r="G68" s="54"/>
      <c r="H68" s="57"/>
      <c r="I68" s="38">
        <f>I7+I12+I32+I37+I41+I48+I56+I60+I64</f>
        <v>21653.026699999999</v>
      </c>
      <c r="J68" s="38">
        <f>J7+J12+J32+J37+J41+J48+J56+J60+J64</f>
        <v>40337.494299999998</v>
      </c>
      <c r="K68" s="38">
        <f>K7+K12+K32+K37+K41+K48+K56+K60+K64</f>
        <v>61990.521000000001</v>
      </c>
    </row>
    <row r="69" spans="1:11" x14ac:dyDescent="0.25">
      <c r="A69" s="53" t="s">
        <v>34</v>
      </c>
      <c r="B69" s="54"/>
      <c r="C69" s="54"/>
      <c r="D69" s="54"/>
      <c r="E69" s="54"/>
      <c r="F69" s="54"/>
      <c r="G69" s="54"/>
      <c r="H69" s="54"/>
      <c r="I69" s="41"/>
      <c r="J69" s="42"/>
      <c r="K69" s="39">
        <v>0.2394</v>
      </c>
    </row>
    <row r="70" spans="1:11" x14ac:dyDescent="0.25">
      <c r="A70" s="53" t="s">
        <v>103</v>
      </c>
      <c r="B70" s="54"/>
      <c r="C70" s="54"/>
      <c r="D70" s="54"/>
      <c r="E70" s="54"/>
      <c r="F70" s="54"/>
      <c r="G70" s="54"/>
      <c r="H70" s="57"/>
      <c r="I70" s="48"/>
      <c r="J70" s="49"/>
      <c r="K70" s="50">
        <f>0.06*274.38</f>
        <v>16.462799999999998</v>
      </c>
    </row>
    <row r="71" spans="1:11" ht="15" customHeight="1" x14ac:dyDescent="0.25">
      <c r="A71" s="53" t="s">
        <v>35</v>
      </c>
      <c r="B71" s="54"/>
      <c r="C71" s="54"/>
      <c r="D71" s="54"/>
      <c r="E71" s="54"/>
      <c r="F71" s="54"/>
      <c r="G71" s="54"/>
      <c r="H71" s="54"/>
      <c r="I71" s="43"/>
      <c r="J71" s="44"/>
      <c r="K71" s="40">
        <f>K68*(1+K69)+K70</f>
        <v>76847.514527399995</v>
      </c>
    </row>
    <row r="72" spans="1:11" ht="15" customHeight="1" x14ac:dyDescent="0.25"/>
    <row r="73" spans="1:11" ht="15" customHeight="1" x14ac:dyDescent="0.25"/>
    <row r="74" spans="1:11" ht="15" customHeight="1" x14ac:dyDescent="0.25"/>
    <row r="76" spans="1:11" ht="15" customHeight="1" x14ac:dyDescent="0.25"/>
    <row r="77" spans="1:11" ht="15" customHeight="1" x14ac:dyDescent="0.25"/>
    <row r="78" spans="1:11" ht="15" customHeight="1" x14ac:dyDescent="0.25"/>
    <row r="80" spans="1:11" ht="15" customHeight="1" x14ac:dyDescent="0.25"/>
    <row r="81" spans="1:11" ht="15" customHeight="1" x14ac:dyDescent="0.25">
      <c r="A81"/>
      <c r="B81"/>
      <c r="C81"/>
      <c r="D81"/>
      <c r="E81"/>
      <c r="F81"/>
      <c r="G81"/>
      <c r="H81"/>
      <c r="I81"/>
      <c r="J81"/>
      <c r="K81"/>
    </row>
    <row r="82" spans="1:11" ht="15" customHeight="1" x14ac:dyDescent="0.25"/>
    <row r="83" spans="1:11" ht="15" customHeight="1" x14ac:dyDescent="0.25"/>
    <row r="84" spans="1:11" ht="15" customHeight="1" x14ac:dyDescent="0.25"/>
    <row r="95" spans="1:11" ht="15" customHeight="1" x14ac:dyDescent="0.25"/>
    <row r="96" spans="1:1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spans="2:11" ht="15" customHeight="1" x14ac:dyDescent="0.25"/>
    <row r="114" spans="2:11" ht="15" customHeight="1" x14ac:dyDescent="0.25"/>
    <row r="115" spans="2:11" ht="15" customHeight="1" x14ac:dyDescent="0.25"/>
    <row r="116" spans="2:11" ht="15" customHeight="1" x14ac:dyDescent="0.25"/>
    <row r="117" spans="2:11" ht="15" customHeight="1" x14ac:dyDescent="0.25"/>
    <row r="118" spans="2:11" ht="15" customHeight="1" x14ac:dyDescent="0.25"/>
    <row r="119" spans="2:11" ht="15" customHeight="1" x14ac:dyDescent="0.25"/>
    <row r="120" spans="2:11" ht="15" customHeight="1" x14ac:dyDescent="0.25"/>
    <row r="121" spans="2:11" ht="15" customHeight="1" x14ac:dyDescent="0.25"/>
    <row r="124" spans="2:11" x14ac:dyDescent="0.25">
      <c r="B124" s="21"/>
      <c r="D124" s="21"/>
      <c r="E124" s="21"/>
      <c r="F124" s="21"/>
      <c r="G124" s="21"/>
      <c r="H124" s="22"/>
      <c r="I124" s="22"/>
      <c r="J124" s="22"/>
      <c r="K124" s="22"/>
    </row>
    <row r="125" spans="2:11" x14ac:dyDescent="0.25">
      <c r="B125" s="21"/>
      <c r="D125" s="21"/>
      <c r="E125" s="21"/>
      <c r="F125" s="21"/>
      <c r="G125" s="21"/>
      <c r="H125" s="22"/>
      <c r="I125" s="22"/>
      <c r="J125" s="22"/>
      <c r="K125" s="22"/>
    </row>
  </sheetData>
  <mergeCells count="34">
    <mergeCell ref="B32:H32"/>
    <mergeCell ref="B33:J33"/>
    <mergeCell ref="B67:H67"/>
    <mergeCell ref="B42:J42"/>
    <mergeCell ref="A1:K1"/>
    <mergeCell ref="B7:H7"/>
    <mergeCell ref="C3:K3"/>
    <mergeCell ref="C50:K50"/>
    <mergeCell ref="B56:H56"/>
    <mergeCell ref="B48:H48"/>
    <mergeCell ref="C43:K43"/>
    <mergeCell ref="C9:K9"/>
    <mergeCell ref="B12:H12"/>
    <mergeCell ref="B8:J8"/>
    <mergeCell ref="B49:J49"/>
    <mergeCell ref="B13:J13"/>
    <mergeCell ref="B38:J38"/>
    <mergeCell ref="C14:K14"/>
    <mergeCell ref="A71:H71"/>
    <mergeCell ref="C34:K34"/>
    <mergeCell ref="B37:H37"/>
    <mergeCell ref="A70:H70"/>
    <mergeCell ref="A69:H69"/>
    <mergeCell ref="A68:H68"/>
    <mergeCell ref="C62:K62"/>
    <mergeCell ref="B64:H64"/>
    <mergeCell ref="C39:K39"/>
    <mergeCell ref="B41:H41"/>
    <mergeCell ref="B57:J57"/>
    <mergeCell ref="B65:J65"/>
    <mergeCell ref="C58:K58"/>
    <mergeCell ref="B60:H60"/>
    <mergeCell ref="B61:J61"/>
    <mergeCell ref="A66:K66"/>
  </mergeCells>
  <pageMargins left="0.511811024" right="0.511811024" top="0.78740157499999996" bottom="0.78740157499999996" header="0.31496062000000002" footer="0.31496062000000002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user</cp:lastModifiedBy>
  <cp:lastPrinted>2015-08-27T12:10:26Z</cp:lastPrinted>
  <dcterms:created xsi:type="dcterms:W3CDTF">2014-08-18T12:47:57Z</dcterms:created>
  <dcterms:modified xsi:type="dcterms:W3CDTF">2015-10-27T12:05:57Z</dcterms:modified>
</cp:coreProperties>
</file>